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8235" windowHeight="9120" activeTab="0"/>
  </bookViews>
  <sheets>
    <sheet name="IPEDS Enrollment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<sst xmlns="http://schemas.openxmlformats.org/spreadsheetml/2006/main" count="73" uniqueCount="30">
  <si>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Hispanic</t>
  </si>
  <si>
    <t>%</t>
  </si>
  <si>
    <t>Men</t>
  </si>
  <si>
    <t>Women</t>
  </si>
  <si>
    <t>Black, non-Hispanic</t>
  </si>
  <si>
    <t>American Indian/Alaska Native</t>
  </si>
  <si>
    <t>Asian/Pacific Islander</t>
  </si>
  <si>
    <t>White, non-Hispanic</t>
  </si>
  <si>
    <t>Race/ethnicity unknown</t>
  </si>
  <si>
    <t>Nonresident alien</t>
  </si>
  <si>
    <t>IPEDS reporting differs from local reporting in the following ways:</t>
  </si>
  <si>
    <t>Notes about selection criteria</t>
  </si>
  <si>
    <t>IPEDS Part A - Fall Enrollment Summary</t>
  </si>
  <si>
    <t>Total Student Enrollment</t>
  </si>
  <si>
    <t>Part-Time</t>
  </si>
  <si>
    <t>Full-Time</t>
  </si>
  <si>
    <t>Total</t>
  </si>
  <si>
    <t>N</t>
  </si>
  <si>
    <t>Totals</t>
  </si>
  <si>
    <t>Undergraduate Student Enrollment</t>
  </si>
  <si>
    <t>Graduate Student Enrollment</t>
  </si>
  <si>
    <t>Degree/Certificate Seeking</t>
  </si>
  <si>
    <t xml:space="preserve">     First-time</t>
  </si>
  <si>
    <t xml:space="preserve">     Transfer-In</t>
  </si>
  <si>
    <t xml:space="preserve">     Other Continuing</t>
  </si>
  <si>
    <t>Non-Degree/Certificate Seeking</t>
  </si>
  <si>
    <t>1) IPEDS includes 2nd baccalaureates in undergraduate student enrollment, whereas the campus includes 2nd baccalaureates in post/baccalaureate (graduate) student enrollment.</t>
  </si>
  <si>
    <t>2) IPEDS includes freshmen entering with greater than 29 college units earned in high school as first-time, whereas the campus excludes students entering with greater than 29 units earned in high school from first-time freshmen counts.</t>
  </si>
  <si>
    <t>3)  IPEDS calculates ethnic percentages using all ethnic groups in the base, whereas the campus calculates ethnic percentages using only reported ethnicities, which excludes "race/ethnicity unknown" and "non-resident alien" categories.</t>
  </si>
  <si>
    <t>Fall 2006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</si>
</sst>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0.0%"/>
  </numFmts>
  <fonts count="44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u val="single"/>
      <sz val="4"/>
      <color indexed="12"/>
      <name val="MS Sans Serif"/>
      <family val="2"/>
    </font>
    <font>
      <u val="single"/>
      <sz val="4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 applyProtection="1">
      <alignment horizontal="right"/>
      <protection locked="0"/>
    </xf>
    <xf numFmtId="9" fontId="1" fillId="0" borderId="11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9" fontId="7" fillId="0" borderId="0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/>
      <protection locked="0"/>
    </xf>
    <xf numFmtId="9" fontId="1" fillId="0" borderId="13" xfId="0" applyNumberFormat="1" applyFont="1" applyBorder="1" applyAlignment="1" applyProtection="1">
      <alignment/>
      <protection locked="0"/>
    </xf>
    <xf numFmtId="181" fontId="1" fillId="0" borderId="13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/>
      <protection locked="0"/>
    </xf>
    <xf numFmtId="9" fontId="7" fillId="0" borderId="15" xfId="0" applyNumberFormat="1" applyFont="1" applyBorder="1" applyAlignment="1" applyProtection="1">
      <alignment/>
      <protection locked="0"/>
    </xf>
    <xf numFmtId="9" fontId="7" fillId="0" borderId="16" xfId="0" applyNumberFormat="1" applyFont="1" applyBorder="1" applyAlignment="1" applyProtection="1">
      <alignment/>
      <protection locked="0"/>
    </xf>
    <xf numFmtId="181" fontId="7" fillId="0" borderId="15" xfId="0" applyNumberFormat="1" applyFont="1" applyBorder="1" applyAlignment="1">
      <alignment horizontal="center" vertical="center" wrapText="1"/>
    </xf>
    <xf numFmtId="181" fontId="7" fillId="0" borderId="1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181" fontId="7" fillId="0" borderId="17" xfId="0" applyNumberFormat="1" applyFont="1" applyBorder="1" applyAlignment="1">
      <alignment horizontal="center" vertical="center" wrapText="1"/>
    </xf>
    <xf numFmtId="181" fontId="7" fillId="0" borderId="18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181" fontId="7" fillId="0" borderId="21" xfId="0" applyNumberFormat="1" applyFont="1" applyBorder="1" applyAlignment="1">
      <alignment horizontal="center" vertical="center" wrapText="1"/>
    </xf>
    <xf numFmtId="181" fontId="7" fillId="0" borderId="22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7">
      <selection activeCell="B56" sqref="B56"/>
    </sheetView>
  </sheetViews>
  <sheetFormatPr defaultColWidth="9.33203125" defaultRowHeight="10.5"/>
  <cols>
    <col min="1" max="1" width="34.33203125" style="2" customWidth="1"/>
    <col min="2" max="7" width="8.83203125" style="2" customWidth="1"/>
    <col min="8" max="16384" width="9.33203125" style="2" customWidth="1"/>
  </cols>
  <sheetData>
    <row r="1" spans="1:7" s="1" customFormat="1" ht="15.75">
      <c r="A1" s="34" t="s">
        <v>12</v>
      </c>
      <c r="B1" s="34"/>
      <c r="C1" s="34"/>
      <c r="D1" s="34"/>
      <c r="E1" s="34"/>
      <c r="F1" s="34"/>
      <c r="G1" s="34"/>
    </row>
    <row r="2" spans="1:7" s="1" customFormat="1" ht="15.75">
      <c r="A2" s="35" t="s">
        <v>29</v>
      </c>
      <c r="B2" s="35"/>
      <c r="C2" s="35"/>
      <c r="D2" s="35"/>
      <c r="E2" s="35"/>
      <c r="F2" s="35"/>
      <c r="G2" s="35"/>
    </row>
    <row r="3" spans="1:7" s="1" customFormat="1" ht="15.75">
      <c r="A3" s="11"/>
      <c r="B3" s="11"/>
      <c r="C3" s="11"/>
      <c r="D3" s="11"/>
      <c r="E3" s="11"/>
      <c r="F3" s="11"/>
      <c r="G3" s="11"/>
    </row>
    <row r="5" spans="1:7" s="5" customFormat="1" ht="30" customHeight="1">
      <c r="A5" s="42" t="s">
        <v>13</v>
      </c>
      <c r="B5" s="36" t="s">
        <v>14</v>
      </c>
      <c r="C5" s="37"/>
      <c r="D5" s="38" t="s">
        <v>15</v>
      </c>
      <c r="E5" s="39"/>
      <c r="F5" s="40" t="s">
        <v>16</v>
      </c>
      <c r="G5" s="41"/>
    </row>
    <row r="6" spans="1:7" s="5" customFormat="1" ht="12.75">
      <c r="A6" s="43"/>
      <c r="B6" s="26" t="s">
        <v>17</v>
      </c>
      <c r="C6" s="24" t="s">
        <v>1</v>
      </c>
      <c r="D6" s="31" t="s">
        <v>17</v>
      </c>
      <c r="E6" s="32" t="s">
        <v>1</v>
      </c>
      <c r="F6" s="29" t="s">
        <v>17</v>
      </c>
      <c r="G6" s="25" t="s">
        <v>1</v>
      </c>
    </row>
    <row r="7" spans="1:7" s="5" customFormat="1" ht="13.5" customHeight="1">
      <c r="A7" s="18" t="s">
        <v>2</v>
      </c>
      <c r="B7" s="27">
        <v>1452</v>
      </c>
      <c r="C7" s="14">
        <f>B7/B17</f>
        <v>0.2830409356725146</v>
      </c>
      <c r="D7" s="4">
        <v>2161</v>
      </c>
      <c r="E7" s="8">
        <f>D7/D17</f>
        <v>0.3114730469876045</v>
      </c>
      <c r="F7" s="4">
        <f>B7+D7</f>
        <v>3613</v>
      </c>
      <c r="G7" s="19">
        <f>F7/F17</f>
        <v>0.2993868080875041</v>
      </c>
    </row>
    <row r="8" spans="1:7" s="5" customFormat="1" ht="13.5" customHeight="1">
      <c r="A8" s="18" t="s">
        <v>3</v>
      </c>
      <c r="B8" s="27">
        <v>3678</v>
      </c>
      <c r="C8" s="14">
        <f>B8/B17</f>
        <v>0.7169590643274854</v>
      </c>
      <c r="D8" s="4">
        <v>4777</v>
      </c>
      <c r="E8" s="8">
        <f>D8/D17</f>
        <v>0.6885269530123955</v>
      </c>
      <c r="F8" s="4">
        <f>B8+D8</f>
        <v>8455</v>
      </c>
      <c r="G8" s="19">
        <f>F8/F17</f>
        <v>0.7006131919124958</v>
      </c>
    </row>
    <row r="9" spans="1:7" s="5" customFormat="1" ht="13.5" customHeight="1">
      <c r="A9" s="18"/>
      <c r="B9" s="27"/>
      <c r="C9" s="14"/>
      <c r="D9" s="4"/>
      <c r="E9" s="8"/>
      <c r="F9" s="4"/>
      <c r="G9" s="20"/>
    </row>
    <row r="10" spans="1:7" s="5" customFormat="1" ht="12.75" customHeight="1">
      <c r="A10" s="18" t="s">
        <v>9</v>
      </c>
      <c r="B10" s="27">
        <f>6+18</f>
        <v>24</v>
      </c>
      <c r="C10" s="14">
        <f>B10/B$17</f>
        <v>0.004678362573099415</v>
      </c>
      <c r="D10" s="4">
        <f>44+57</f>
        <v>101</v>
      </c>
      <c r="E10" s="8">
        <f>D10/D$17</f>
        <v>0.014557509368694148</v>
      </c>
      <c r="F10" s="4">
        <f aca="true" t="shared" si="0" ref="F10:F16">B10+D10</f>
        <v>125</v>
      </c>
      <c r="G10" s="19">
        <f aca="true" t="shared" si="1" ref="G10:G16">F10/F$17</f>
        <v>0.010357971494862447</v>
      </c>
    </row>
    <row r="11" spans="1:7" s="5" customFormat="1" ht="12.75" customHeight="1">
      <c r="A11" s="18" t="s">
        <v>4</v>
      </c>
      <c r="B11" s="27">
        <f>314+921</f>
        <v>1235</v>
      </c>
      <c r="C11" s="14">
        <f aca="true" t="shared" si="2" ref="C11:E16">B11/B$17</f>
        <v>0.24074074074074073</v>
      </c>
      <c r="D11" s="4">
        <f>511+1483</f>
        <v>1994</v>
      </c>
      <c r="E11" s="8">
        <f t="shared" si="2"/>
        <v>0.2874027097146152</v>
      </c>
      <c r="F11" s="4">
        <f t="shared" si="0"/>
        <v>3229</v>
      </c>
      <c r="G11" s="19">
        <f t="shared" si="1"/>
        <v>0.26756711965528673</v>
      </c>
    </row>
    <row r="12" spans="1:7" s="5" customFormat="1" ht="12.75" customHeight="1">
      <c r="A12" s="18" t="s">
        <v>5</v>
      </c>
      <c r="B12" s="27">
        <f>8+18</f>
        <v>26</v>
      </c>
      <c r="C12" s="14">
        <f t="shared" si="2"/>
        <v>0.0050682261208577</v>
      </c>
      <c r="D12" s="4">
        <f>3+22</f>
        <v>25</v>
      </c>
      <c r="E12" s="8">
        <f t="shared" si="2"/>
        <v>0.003603343903142116</v>
      </c>
      <c r="F12" s="4">
        <f t="shared" si="0"/>
        <v>51</v>
      </c>
      <c r="G12" s="19">
        <f t="shared" si="1"/>
        <v>0.004226052369903878</v>
      </c>
    </row>
    <row r="13" spans="1:7" s="6" customFormat="1" ht="12.75" customHeight="1">
      <c r="A13" s="18" t="s">
        <v>6</v>
      </c>
      <c r="B13" s="27">
        <f>177+337</f>
        <v>514</v>
      </c>
      <c r="C13" s="14">
        <f t="shared" si="2"/>
        <v>0.10019493177387914</v>
      </c>
      <c r="D13" s="4">
        <f>195+346</f>
        <v>541</v>
      </c>
      <c r="E13" s="8">
        <f t="shared" si="2"/>
        <v>0.07797636206399539</v>
      </c>
      <c r="F13" s="4">
        <f t="shared" si="0"/>
        <v>1055</v>
      </c>
      <c r="G13" s="19">
        <f t="shared" si="1"/>
        <v>0.08742127941663905</v>
      </c>
    </row>
    <row r="14" spans="1:7" s="5" customFormat="1" ht="12.75" customHeight="1">
      <c r="A14" s="18" t="s">
        <v>0</v>
      </c>
      <c r="B14" s="27">
        <f>442+1074</f>
        <v>1516</v>
      </c>
      <c r="C14" s="14">
        <f t="shared" si="2"/>
        <v>0.29551656920077973</v>
      </c>
      <c r="D14" s="4">
        <f>777+1834</f>
        <v>2611</v>
      </c>
      <c r="E14" s="8">
        <f t="shared" si="2"/>
        <v>0.37633323724416257</v>
      </c>
      <c r="F14" s="4">
        <f t="shared" si="0"/>
        <v>4127</v>
      </c>
      <c r="G14" s="19">
        <f t="shared" si="1"/>
        <v>0.34197878687437855</v>
      </c>
    </row>
    <row r="15" spans="1:7" s="5" customFormat="1" ht="12.75" customHeight="1">
      <c r="A15" s="18" t="s">
        <v>7</v>
      </c>
      <c r="B15" s="27">
        <f>273+733</f>
        <v>1006</v>
      </c>
      <c r="C15" s="14">
        <f t="shared" si="2"/>
        <v>0.19610136452241717</v>
      </c>
      <c r="D15" s="4">
        <f>336+530</f>
        <v>866</v>
      </c>
      <c r="E15" s="8">
        <f t="shared" si="2"/>
        <v>0.12481983280484289</v>
      </c>
      <c r="F15" s="4">
        <f t="shared" si="0"/>
        <v>1872</v>
      </c>
      <c r="G15" s="19">
        <f t="shared" si="1"/>
        <v>0.15512098110706</v>
      </c>
    </row>
    <row r="16" spans="1:7" s="5" customFormat="1" ht="12.75" customHeight="1">
      <c r="A16" s="18" t="s">
        <v>8</v>
      </c>
      <c r="B16" s="27">
        <f>232+577</f>
        <v>809</v>
      </c>
      <c r="C16" s="14">
        <f t="shared" si="2"/>
        <v>0.15769980506822612</v>
      </c>
      <c r="D16" s="4">
        <f>295+505</f>
        <v>800</v>
      </c>
      <c r="E16" s="8">
        <f t="shared" si="2"/>
        <v>0.11530700490054771</v>
      </c>
      <c r="F16" s="4">
        <f t="shared" si="0"/>
        <v>1609</v>
      </c>
      <c r="G16" s="19">
        <f t="shared" si="1"/>
        <v>0.13332780908186942</v>
      </c>
    </row>
    <row r="17" spans="1:7" s="5" customFormat="1" ht="13.5" customHeight="1">
      <c r="A17" s="21" t="s">
        <v>18</v>
      </c>
      <c r="B17" s="28">
        <f aca="true" t="shared" si="3" ref="B17:G17">SUM(B10:B16)</f>
        <v>5130</v>
      </c>
      <c r="C17" s="22">
        <f t="shared" si="3"/>
        <v>1</v>
      </c>
      <c r="D17" s="30">
        <f t="shared" si="3"/>
        <v>6938</v>
      </c>
      <c r="E17" s="33">
        <f t="shared" si="3"/>
        <v>0.9999999999999999</v>
      </c>
      <c r="F17" s="30">
        <f t="shared" si="3"/>
        <v>12068</v>
      </c>
      <c r="G17" s="23">
        <f t="shared" si="3"/>
        <v>1</v>
      </c>
    </row>
    <row r="18" spans="1:7" s="5" customFormat="1" ht="13.5" customHeight="1">
      <c r="A18" s="13"/>
      <c r="B18" s="15"/>
      <c r="C18" s="16"/>
      <c r="D18" s="15"/>
      <c r="E18" s="16"/>
      <c r="F18" s="15"/>
      <c r="G18" s="16"/>
    </row>
    <row r="19" spans="1:7" s="5" customFormat="1" ht="12.75" customHeight="1">
      <c r="A19" s="3"/>
      <c r="B19" s="7"/>
      <c r="C19" s="17"/>
      <c r="D19" s="7"/>
      <c r="E19" s="17"/>
      <c r="F19" s="7"/>
      <c r="G19" s="9"/>
    </row>
    <row r="20" spans="1:7" s="5" customFormat="1" ht="30" customHeight="1">
      <c r="A20" s="46" t="s">
        <v>19</v>
      </c>
      <c r="B20" s="36" t="s">
        <v>14</v>
      </c>
      <c r="C20" s="37"/>
      <c r="D20" s="38" t="s">
        <v>15</v>
      </c>
      <c r="E20" s="39"/>
      <c r="F20" s="40" t="s">
        <v>16</v>
      </c>
      <c r="G20" s="41"/>
    </row>
    <row r="21" spans="1:7" s="5" customFormat="1" ht="12.75">
      <c r="A21" s="47"/>
      <c r="B21" s="26" t="s">
        <v>17</v>
      </c>
      <c r="C21" s="24" t="s">
        <v>1</v>
      </c>
      <c r="D21" s="31" t="s">
        <v>17</v>
      </c>
      <c r="E21" s="32" t="s">
        <v>1</v>
      </c>
      <c r="F21" s="29" t="s">
        <v>17</v>
      </c>
      <c r="G21" s="25" t="s">
        <v>1</v>
      </c>
    </row>
    <row r="22" spans="1:7" s="5" customFormat="1" ht="13.5" customHeight="1">
      <c r="A22" s="18" t="s">
        <v>2</v>
      </c>
      <c r="B22" s="27">
        <v>1029</v>
      </c>
      <c r="C22" s="14">
        <f>B22/B38</f>
        <v>0.29492691315563196</v>
      </c>
      <c r="D22" s="4">
        <v>1777</v>
      </c>
      <c r="E22" s="8">
        <f>D22/D38</f>
        <v>0.3196043165467626</v>
      </c>
      <c r="F22" s="4">
        <f>B22+D22</f>
        <v>2806</v>
      </c>
      <c r="G22" s="19">
        <f>F22/F38</f>
        <v>0.31008951265333184</v>
      </c>
    </row>
    <row r="23" spans="1:7" s="5" customFormat="1" ht="13.5" customHeight="1">
      <c r="A23" s="18" t="s">
        <v>3</v>
      </c>
      <c r="B23" s="27">
        <v>2460</v>
      </c>
      <c r="C23" s="14">
        <f>B23/B38</f>
        <v>0.705073086844368</v>
      </c>
      <c r="D23" s="4">
        <v>3783</v>
      </c>
      <c r="E23" s="8">
        <f>D23/D38</f>
        <v>0.6803956834532374</v>
      </c>
      <c r="F23" s="4">
        <f>B23+D23</f>
        <v>6243</v>
      </c>
      <c r="G23" s="19">
        <f>F23/F38</f>
        <v>0.6899104873466682</v>
      </c>
    </row>
    <row r="24" spans="1:7" s="5" customFormat="1" ht="13.5" customHeight="1">
      <c r="A24" s="18"/>
      <c r="B24" s="27"/>
      <c r="C24" s="14"/>
      <c r="D24" s="4"/>
      <c r="E24" s="8"/>
      <c r="F24" s="4"/>
      <c r="G24" s="20"/>
    </row>
    <row r="25" spans="1:7" s="5" customFormat="1" ht="13.5" customHeight="1">
      <c r="A25" s="18" t="s">
        <v>25</v>
      </c>
      <c r="B25" s="27">
        <v>0</v>
      </c>
      <c r="C25" s="14">
        <f>B25/B38</f>
        <v>0</v>
      </c>
      <c r="D25" s="4">
        <v>0</v>
      </c>
      <c r="E25" s="14">
        <f>D25/D38</f>
        <v>0</v>
      </c>
      <c r="F25" s="4">
        <f>B25+D25</f>
        <v>0</v>
      </c>
      <c r="G25" s="19">
        <f>F25/F38</f>
        <v>0</v>
      </c>
    </row>
    <row r="26" spans="1:7" s="5" customFormat="1" ht="13.5" customHeight="1">
      <c r="A26" s="18" t="s">
        <v>21</v>
      </c>
      <c r="B26" s="27">
        <f>SUM(B27:B29)</f>
        <v>3489</v>
      </c>
      <c r="C26" s="14">
        <f>B26/B38</f>
        <v>1</v>
      </c>
      <c r="D26" s="4">
        <f>SUM(D27:D29)</f>
        <v>5560</v>
      </c>
      <c r="E26" s="14">
        <f>D26/D38</f>
        <v>1</v>
      </c>
      <c r="F26" s="4">
        <f>B26+D26</f>
        <v>9049</v>
      </c>
      <c r="G26" s="19">
        <f>F26/F38</f>
        <v>1</v>
      </c>
    </row>
    <row r="27" spans="1:7" s="5" customFormat="1" ht="13.5" customHeight="1">
      <c r="A27" s="18" t="s">
        <v>22</v>
      </c>
      <c r="B27" s="27">
        <f>19+62</f>
        <v>81</v>
      </c>
      <c r="C27" s="14"/>
      <c r="D27" s="4">
        <f>266+711</f>
        <v>977</v>
      </c>
      <c r="E27" s="14"/>
      <c r="F27" s="4">
        <f>B27+D27</f>
        <v>1058</v>
      </c>
      <c r="G27" s="19"/>
    </row>
    <row r="28" spans="1:7" s="5" customFormat="1" ht="13.5" customHeight="1">
      <c r="A28" s="18" t="s">
        <v>23</v>
      </c>
      <c r="B28" s="27">
        <v>0</v>
      </c>
      <c r="C28" s="14"/>
      <c r="D28" s="4">
        <v>0</v>
      </c>
      <c r="E28" s="14"/>
      <c r="F28" s="4">
        <f>B28+D28</f>
        <v>0</v>
      </c>
      <c r="G28" s="19"/>
    </row>
    <row r="29" spans="1:7" s="5" customFormat="1" ht="13.5" customHeight="1">
      <c r="A29" s="18" t="s">
        <v>24</v>
      </c>
      <c r="B29" s="27">
        <f>1010+2398</f>
        <v>3408</v>
      </c>
      <c r="C29" s="14"/>
      <c r="D29" s="4">
        <f>1511+3072</f>
        <v>4583</v>
      </c>
      <c r="E29" s="14"/>
      <c r="F29" s="4">
        <f>B29+D29</f>
        <v>7991</v>
      </c>
      <c r="G29" s="19"/>
    </row>
    <row r="30" spans="1:7" s="5" customFormat="1" ht="13.5" customHeight="1">
      <c r="A30" s="18"/>
      <c r="B30" s="27"/>
      <c r="C30" s="14"/>
      <c r="D30" s="4"/>
      <c r="E30" s="14"/>
      <c r="F30" s="4"/>
      <c r="G30" s="19"/>
    </row>
    <row r="31" spans="1:7" s="5" customFormat="1" ht="12.75" customHeight="1">
      <c r="A31" s="18" t="s">
        <v>9</v>
      </c>
      <c r="B31" s="27">
        <f>4+5</f>
        <v>9</v>
      </c>
      <c r="C31" s="14">
        <f>B31/B$38</f>
        <v>0.0025795356835769563</v>
      </c>
      <c r="D31" s="4">
        <f>32+40</f>
        <v>72</v>
      </c>
      <c r="E31" s="14">
        <f>D31/D$38</f>
        <v>0.012949640287769784</v>
      </c>
      <c r="F31" s="4">
        <f aca="true" t="shared" si="4" ref="F31:F37">B31+D31</f>
        <v>81</v>
      </c>
      <c r="G31" s="19">
        <f aca="true" t="shared" si="5" ref="G31:G37">F31/F$38</f>
        <v>0.008951265333185987</v>
      </c>
    </row>
    <row r="32" spans="1:7" s="5" customFormat="1" ht="12.75" customHeight="1">
      <c r="A32" s="18" t="s">
        <v>4</v>
      </c>
      <c r="B32" s="27">
        <f>225+619</f>
        <v>844</v>
      </c>
      <c r="C32" s="14">
        <f aca="true" t="shared" si="6" ref="C32:E37">B32/B$38</f>
        <v>0.24190312410432788</v>
      </c>
      <c r="D32" s="4">
        <f>442+1248</f>
        <v>1690</v>
      </c>
      <c r="E32" s="14">
        <f t="shared" si="6"/>
        <v>0.3039568345323741</v>
      </c>
      <c r="F32" s="4">
        <f t="shared" si="4"/>
        <v>2534</v>
      </c>
      <c r="G32" s="19">
        <f t="shared" si="5"/>
        <v>0.2800309426455962</v>
      </c>
    </row>
    <row r="33" spans="1:7" s="5" customFormat="1" ht="12.75" customHeight="1">
      <c r="A33" s="18" t="s">
        <v>5</v>
      </c>
      <c r="B33" s="27">
        <f>6+12</f>
        <v>18</v>
      </c>
      <c r="C33" s="14">
        <f t="shared" si="6"/>
        <v>0.005159071367153913</v>
      </c>
      <c r="D33" s="4">
        <f>1+15</f>
        <v>16</v>
      </c>
      <c r="E33" s="14">
        <f t="shared" si="6"/>
        <v>0.0028776978417266188</v>
      </c>
      <c r="F33" s="4">
        <f t="shared" si="4"/>
        <v>34</v>
      </c>
      <c r="G33" s="19">
        <f t="shared" si="5"/>
        <v>0.003757321250966958</v>
      </c>
    </row>
    <row r="34" spans="1:7" s="6" customFormat="1" ht="12.75" customHeight="1">
      <c r="A34" s="18" t="s">
        <v>6</v>
      </c>
      <c r="B34" s="27">
        <f>132+228</f>
        <v>360</v>
      </c>
      <c r="C34" s="14">
        <f t="shared" si="6"/>
        <v>0.10318142734307825</v>
      </c>
      <c r="D34" s="4">
        <f>157+248</f>
        <v>405</v>
      </c>
      <c r="E34" s="14">
        <f t="shared" si="6"/>
        <v>0.07284172661870504</v>
      </c>
      <c r="F34" s="4">
        <f t="shared" si="4"/>
        <v>765</v>
      </c>
      <c r="G34" s="19">
        <f t="shared" si="5"/>
        <v>0.08453972814675655</v>
      </c>
    </row>
    <row r="35" spans="1:7" s="5" customFormat="1" ht="12.75" customHeight="1">
      <c r="A35" s="18" t="s">
        <v>0</v>
      </c>
      <c r="B35" s="27">
        <f>341+810</f>
        <v>1151</v>
      </c>
      <c r="C35" s="14">
        <f t="shared" si="6"/>
        <v>0.3298939524218974</v>
      </c>
      <c r="D35" s="4">
        <f>677+1575</f>
        <v>2252</v>
      </c>
      <c r="E35" s="14">
        <f t="shared" si="6"/>
        <v>0.4050359712230216</v>
      </c>
      <c r="F35" s="4">
        <f t="shared" si="4"/>
        <v>3403</v>
      </c>
      <c r="G35" s="19">
        <f t="shared" si="5"/>
        <v>0.3760636534423693</v>
      </c>
    </row>
    <row r="36" spans="1:7" s="5" customFormat="1" ht="12.75" customHeight="1">
      <c r="A36" s="18" t="s">
        <v>7</v>
      </c>
      <c r="B36" s="27">
        <f>149+399</f>
        <v>548</v>
      </c>
      <c r="C36" s="14">
        <f t="shared" si="6"/>
        <v>0.15706506162224132</v>
      </c>
      <c r="D36" s="4">
        <f>244+317</f>
        <v>561</v>
      </c>
      <c r="E36" s="14">
        <f t="shared" si="6"/>
        <v>0.10089928057553957</v>
      </c>
      <c r="F36" s="4">
        <f t="shared" si="4"/>
        <v>1109</v>
      </c>
      <c r="G36" s="19">
        <f t="shared" si="5"/>
        <v>0.12255497845065753</v>
      </c>
    </row>
    <row r="37" spans="1:7" s="5" customFormat="1" ht="12.75" customHeight="1">
      <c r="A37" s="18" t="s">
        <v>8</v>
      </c>
      <c r="B37" s="27">
        <f>172+387</f>
        <v>559</v>
      </c>
      <c r="C37" s="14">
        <f t="shared" si="6"/>
        <v>0.16021782745772428</v>
      </c>
      <c r="D37" s="4">
        <f>224+340</f>
        <v>564</v>
      </c>
      <c r="E37" s="14">
        <f t="shared" si="6"/>
        <v>0.10143884892086331</v>
      </c>
      <c r="F37" s="4">
        <f t="shared" si="4"/>
        <v>1123</v>
      </c>
      <c r="G37" s="19">
        <f t="shared" si="5"/>
        <v>0.12410211073046745</v>
      </c>
    </row>
    <row r="38" spans="1:7" s="5" customFormat="1" ht="13.5" customHeight="1">
      <c r="A38" s="21" t="s">
        <v>18</v>
      </c>
      <c r="B38" s="28">
        <f aca="true" t="shared" si="7" ref="B38:G38">SUM(B31:B37)</f>
        <v>3489</v>
      </c>
      <c r="C38" s="22">
        <f t="shared" si="7"/>
        <v>1</v>
      </c>
      <c r="D38" s="30">
        <f t="shared" si="7"/>
        <v>5560</v>
      </c>
      <c r="E38" s="22">
        <f t="shared" si="7"/>
        <v>1</v>
      </c>
      <c r="F38" s="30">
        <f t="shared" si="7"/>
        <v>9049</v>
      </c>
      <c r="G38" s="23">
        <f t="shared" si="7"/>
        <v>1</v>
      </c>
    </row>
    <row r="39" spans="1:7" s="5" customFormat="1" ht="13.5" customHeight="1">
      <c r="A39" s="13"/>
      <c r="B39" s="15"/>
      <c r="C39" s="16"/>
      <c r="D39" s="15"/>
      <c r="E39" s="16"/>
      <c r="F39" s="15"/>
      <c r="G39" s="16"/>
    </row>
    <row r="40" spans="1:7" s="1" customFormat="1" ht="15.75">
      <c r="A40" s="34" t="s">
        <v>12</v>
      </c>
      <c r="B40" s="34"/>
      <c r="C40" s="34"/>
      <c r="D40" s="34"/>
      <c r="E40" s="34"/>
      <c r="F40" s="34"/>
      <c r="G40" s="34"/>
    </row>
    <row r="41" spans="1:7" s="1" customFormat="1" ht="15.75">
      <c r="A41" s="35" t="str">
        <f>A2</f>
        <v>Fall 2006</v>
      </c>
      <c r="B41" s="35"/>
      <c r="C41" s="35"/>
      <c r="D41" s="35"/>
      <c r="E41" s="35"/>
      <c r="F41" s="35"/>
      <c r="G41" s="35"/>
    </row>
    <row r="44" spans="1:7" s="5" customFormat="1" ht="30" customHeight="1">
      <c r="A44" s="42" t="s">
        <v>20</v>
      </c>
      <c r="B44" s="36" t="s">
        <v>14</v>
      </c>
      <c r="C44" s="37"/>
      <c r="D44" s="38" t="s">
        <v>15</v>
      </c>
      <c r="E44" s="39"/>
      <c r="F44" s="40" t="s">
        <v>16</v>
      </c>
      <c r="G44" s="41"/>
    </row>
    <row r="45" spans="1:7" s="5" customFormat="1" ht="12.75">
      <c r="A45" s="43"/>
      <c r="B45" s="26" t="s">
        <v>17</v>
      </c>
      <c r="C45" s="24" t="s">
        <v>1</v>
      </c>
      <c r="D45" s="31" t="s">
        <v>17</v>
      </c>
      <c r="E45" s="32" t="s">
        <v>1</v>
      </c>
      <c r="F45" s="29" t="s">
        <v>17</v>
      </c>
      <c r="G45" s="25" t="s">
        <v>1</v>
      </c>
    </row>
    <row r="46" spans="1:7" s="5" customFormat="1" ht="13.5" customHeight="1">
      <c r="A46" s="18" t="s">
        <v>2</v>
      </c>
      <c r="B46" s="27">
        <v>423</v>
      </c>
      <c r="C46" s="14">
        <f>B46/B56</f>
        <v>0.2577696526508227</v>
      </c>
      <c r="D46" s="4">
        <v>384</v>
      </c>
      <c r="E46" s="8">
        <f>D46/D56</f>
        <v>0.27866473149492016</v>
      </c>
      <c r="F46" s="4">
        <f>B46+D46</f>
        <v>807</v>
      </c>
      <c r="G46" s="19">
        <f>F46/F56</f>
        <v>0.2673070553163299</v>
      </c>
    </row>
    <row r="47" spans="1:7" s="5" customFormat="1" ht="13.5" customHeight="1">
      <c r="A47" s="18" t="s">
        <v>3</v>
      </c>
      <c r="B47" s="27">
        <v>1218</v>
      </c>
      <c r="C47" s="14">
        <f>B47/B56</f>
        <v>0.7422303473491774</v>
      </c>
      <c r="D47" s="4">
        <v>994</v>
      </c>
      <c r="E47" s="8">
        <f>D47/D56</f>
        <v>0.7213352685050798</v>
      </c>
      <c r="F47" s="4">
        <f>B47+D47</f>
        <v>2212</v>
      </c>
      <c r="G47" s="19">
        <f>F47/F56</f>
        <v>0.7326929446836701</v>
      </c>
    </row>
    <row r="48" spans="1:7" s="5" customFormat="1" ht="13.5" customHeight="1">
      <c r="A48" s="18"/>
      <c r="B48" s="27"/>
      <c r="C48" s="14"/>
      <c r="D48" s="4"/>
      <c r="E48" s="8"/>
      <c r="F48" s="4"/>
      <c r="G48" s="20"/>
    </row>
    <row r="49" spans="1:7" s="5" customFormat="1" ht="12.75" customHeight="1">
      <c r="A49" s="18" t="s">
        <v>9</v>
      </c>
      <c r="B49" s="27">
        <f>2+13</f>
        <v>15</v>
      </c>
      <c r="C49" s="14">
        <f>B49/B$56</f>
        <v>0.009140767824497258</v>
      </c>
      <c r="D49" s="4">
        <f>12+17</f>
        <v>29</v>
      </c>
      <c r="E49" s="14">
        <f>D49/D$56</f>
        <v>0.02104499274310595</v>
      </c>
      <c r="F49" s="4">
        <f aca="true" t="shared" si="8" ref="F49:F55">B49+D49</f>
        <v>44</v>
      </c>
      <c r="G49" s="19">
        <f aca="true" t="shared" si="9" ref="G49:G55">F49/F$56</f>
        <v>0.01457436237164624</v>
      </c>
    </row>
    <row r="50" spans="1:7" s="5" customFormat="1" ht="12.75" customHeight="1">
      <c r="A50" s="18" t="s">
        <v>4</v>
      </c>
      <c r="B50" s="27">
        <f>89+302</f>
        <v>391</v>
      </c>
      <c r="C50" s="14">
        <f aca="true" t="shared" si="10" ref="C50:E55">B50/B$56</f>
        <v>0.23826934795856186</v>
      </c>
      <c r="D50" s="4">
        <f>69+235</f>
        <v>304</v>
      </c>
      <c r="E50" s="14">
        <f t="shared" si="10"/>
        <v>0.22060957910014514</v>
      </c>
      <c r="F50" s="4">
        <f t="shared" si="8"/>
        <v>695</v>
      </c>
      <c r="G50" s="19">
        <f t="shared" si="9"/>
        <v>0.2302086783703213</v>
      </c>
    </row>
    <row r="51" spans="1:7" s="5" customFormat="1" ht="12.75" customHeight="1">
      <c r="A51" s="18" t="s">
        <v>5</v>
      </c>
      <c r="B51" s="27">
        <f>2+6</f>
        <v>8</v>
      </c>
      <c r="C51" s="14">
        <f t="shared" si="10"/>
        <v>0.004875076173065204</v>
      </c>
      <c r="D51" s="4">
        <f>2+7</f>
        <v>9</v>
      </c>
      <c r="E51" s="14">
        <f t="shared" si="10"/>
        <v>0.006531204644412192</v>
      </c>
      <c r="F51" s="4">
        <f t="shared" si="8"/>
        <v>17</v>
      </c>
      <c r="G51" s="19">
        <f t="shared" si="9"/>
        <v>0.005631003643590593</v>
      </c>
    </row>
    <row r="52" spans="1:7" s="6" customFormat="1" ht="12.75" customHeight="1">
      <c r="A52" s="18" t="s">
        <v>6</v>
      </c>
      <c r="B52" s="27">
        <f>45+109</f>
        <v>154</v>
      </c>
      <c r="C52" s="14">
        <f t="shared" si="10"/>
        <v>0.09384521633150518</v>
      </c>
      <c r="D52" s="4">
        <f>38+98</f>
        <v>136</v>
      </c>
      <c r="E52" s="14">
        <f t="shared" si="10"/>
        <v>0.09869375907111756</v>
      </c>
      <c r="F52" s="4">
        <f t="shared" si="8"/>
        <v>290</v>
      </c>
      <c r="G52" s="19">
        <f t="shared" si="9"/>
        <v>0.09605829744948659</v>
      </c>
    </row>
    <row r="53" spans="1:7" s="5" customFormat="1" ht="12.75" customHeight="1">
      <c r="A53" s="18" t="s">
        <v>0</v>
      </c>
      <c r="B53" s="27">
        <f>101+264</f>
        <v>365</v>
      </c>
      <c r="C53" s="14">
        <f t="shared" si="10"/>
        <v>0.22242535039609995</v>
      </c>
      <c r="D53" s="4">
        <f>100+259</f>
        <v>359</v>
      </c>
      <c r="E53" s="14">
        <f t="shared" si="10"/>
        <v>0.260522496371553</v>
      </c>
      <c r="F53" s="4">
        <f t="shared" si="8"/>
        <v>724</v>
      </c>
      <c r="G53" s="19">
        <f t="shared" si="9"/>
        <v>0.23981450811526997</v>
      </c>
    </row>
    <row r="54" spans="1:7" s="5" customFormat="1" ht="12.75" customHeight="1">
      <c r="A54" s="18" t="s">
        <v>7</v>
      </c>
      <c r="B54" s="27">
        <f>124+334</f>
        <v>458</v>
      </c>
      <c r="C54" s="14">
        <f t="shared" si="10"/>
        <v>0.2790981109079829</v>
      </c>
      <c r="D54" s="4">
        <f>92+213</f>
        <v>305</v>
      </c>
      <c r="E54" s="14">
        <f t="shared" si="10"/>
        <v>0.2213352685050798</v>
      </c>
      <c r="F54" s="4">
        <f t="shared" si="8"/>
        <v>763</v>
      </c>
      <c r="G54" s="19">
        <f t="shared" si="9"/>
        <v>0.25273269294468365</v>
      </c>
    </row>
    <row r="55" spans="1:7" s="5" customFormat="1" ht="12.75" customHeight="1">
      <c r="A55" s="18" t="s">
        <v>8</v>
      </c>
      <c r="B55" s="27">
        <f>60+190</f>
        <v>250</v>
      </c>
      <c r="C55" s="14">
        <f t="shared" si="10"/>
        <v>0.15234613040828762</v>
      </c>
      <c r="D55" s="4">
        <f>71+165</f>
        <v>236</v>
      </c>
      <c r="E55" s="14">
        <f t="shared" si="10"/>
        <v>0.17126269956458637</v>
      </c>
      <c r="F55" s="4">
        <f t="shared" si="8"/>
        <v>486</v>
      </c>
      <c r="G55" s="19">
        <f t="shared" si="9"/>
        <v>0.16098045710500167</v>
      </c>
    </row>
    <row r="56" spans="1:7" s="5" customFormat="1" ht="13.5" customHeight="1">
      <c r="A56" s="21" t="s">
        <v>18</v>
      </c>
      <c r="B56" s="28">
        <f aca="true" t="shared" si="11" ref="B56:G56">SUM(B49:B55)</f>
        <v>1641</v>
      </c>
      <c r="C56" s="22">
        <f t="shared" si="11"/>
        <v>1</v>
      </c>
      <c r="D56" s="30">
        <f t="shared" si="11"/>
        <v>1378</v>
      </c>
      <c r="E56" s="33">
        <f t="shared" si="11"/>
        <v>1</v>
      </c>
      <c r="F56" s="30">
        <f t="shared" si="11"/>
        <v>3019</v>
      </c>
      <c r="G56" s="23">
        <f t="shared" si="11"/>
        <v>0.9999999999999999</v>
      </c>
    </row>
    <row r="57" spans="1:7" s="5" customFormat="1" ht="13.5" customHeight="1">
      <c r="A57" s="13"/>
      <c r="B57" s="15"/>
      <c r="C57" s="16"/>
      <c r="D57" s="15"/>
      <c r="E57" s="16"/>
      <c r="F57" s="15"/>
      <c r="G57" s="16"/>
    </row>
    <row r="58" ht="12.75">
      <c r="A58" s="12" t="s">
        <v>11</v>
      </c>
    </row>
    <row r="59" ht="20.25" customHeight="1">
      <c r="A59" s="2" t="s">
        <v>10</v>
      </c>
    </row>
    <row r="60" spans="1:7" ht="45" customHeight="1">
      <c r="A60" s="44" t="s">
        <v>26</v>
      </c>
      <c r="B60" s="45"/>
      <c r="C60" s="45"/>
      <c r="D60" s="45"/>
      <c r="E60" s="45"/>
      <c r="F60" s="45"/>
      <c r="G60" s="45"/>
    </row>
    <row r="61" spans="1:7" ht="46.5" customHeight="1">
      <c r="A61" s="44" t="s">
        <v>27</v>
      </c>
      <c r="B61" s="44"/>
      <c r="C61" s="44"/>
      <c r="D61" s="44"/>
      <c r="E61" s="44"/>
      <c r="F61" s="44"/>
      <c r="G61" s="44"/>
    </row>
    <row r="62" spans="1:7" ht="43.5" customHeight="1">
      <c r="A62" s="45" t="s">
        <v>28</v>
      </c>
      <c r="B62" s="44"/>
      <c r="C62" s="44"/>
      <c r="D62" s="44"/>
      <c r="E62" s="44"/>
      <c r="F62" s="44"/>
      <c r="G62" s="44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</sheetData>
  <sheetProtection/>
  <mergeCells count="19">
    <mergeCell ref="B5:C5"/>
    <mergeCell ref="D5:E5"/>
    <mergeCell ref="F5:G5"/>
    <mergeCell ref="A61:G61"/>
    <mergeCell ref="A62:G62"/>
    <mergeCell ref="A41:G41"/>
    <mergeCell ref="A60:G60"/>
    <mergeCell ref="A20:A21"/>
    <mergeCell ref="A44:A45"/>
    <mergeCell ref="A1:G1"/>
    <mergeCell ref="A2:G2"/>
    <mergeCell ref="B20:C20"/>
    <mergeCell ref="D20:E20"/>
    <mergeCell ref="F20:G20"/>
    <mergeCell ref="B44:C44"/>
    <mergeCell ref="D44:E44"/>
    <mergeCell ref="F44:G44"/>
    <mergeCell ref="A40:G40"/>
    <mergeCell ref="A5:A6"/>
  </mergeCells>
  <printOptions horizontalCentered="1"/>
  <pageMargins left="0.5" right="0.5" top="0.5" bottom="0.5" header="0.3" footer="0.3"/>
  <pageSetup horizontalDpi="600" verticalDpi="600" orientation="portrait" r:id="rId1"/>
  <headerFooter alignWithMargins="0">
    <oddFooter>&amp;L&amp;"Arial,Regular"CSUDH Institutional Research, Assessment and Planning
June 10, 2011&amp;R&amp;"Arial,Regular"Page &amp;P of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Jyenny Babcock</cp:lastModifiedBy>
  <cp:lastPrinted>2011-06-10T16:13:11Z</cp:lastPrinted>
  <dcterms:created xsi:type="dcterms:W3CDTF">2006-07-12T19:29:43Z</dcterms:created>
  <dcterms:modified xsi:type="dcterms:W3CDTF">2011-06-10T16:38:13Z</dcterms:modified>
  <cp:category/>
  <cp:version/>
  <cp:contentType/>
  <cp:contentStatus/>
</cp:coreProperties>
</file>