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8235" windowHeight="9120" activeTab="0"/>
  </bookViews>
  <sheets>
    <sheet name="IPEDS Enrollment" sheetId="1" r:id="rId1"/>
  </sheets>
  <definedNames/>
  <calcPr fullCalcOnLoad="1"/>
</workbook>
</file>

<file path=xl/sharedStrings.xml><?xml version="1.0" encoding="utf-8"?>
<sst xmlns="http://schemas.openxmlformats.org/spreadsheetml/2006/main" count="73" uniqueCount="30">
  <si>
    <t>Hispanic</t>
  </si>
  <si>
    <t>%</t>
  </si>
  <si>
    <t>Men</t>
  </si>
  <si>
    <t>Women</t>
  </si>
  <si>
    <t>Black, non-Hispanic</t>
  </si>
  <si>
    <t>American Indian/Alaska Native</t>
  </si>
  <si>
    <t>Asian/Pacific Islander</t>
  </si>
  <si>
    <t>White, non-Hispanic</t>
  </si>
  <si>
    <t>Race/ethnicity unknown</t>
  </si>
  <si>
    <t>Nonresident alien</t>
  </si>
  <si>
    <t>IPEDS reporting differs from local reporting in the following ways:</t>
  </si>
  <si>
    <t>Notes about selection criteria</t>
  </si>
  <si>
    <t>IPEDS Part A - Fall Enrollment Summary</t>
  </si>
  <si>
    <t>Total Student Enrollment</t>
  </si>
  <si>
    <t>Part-Time</t>
  </si>
  <si>
    <t>Full-Time</t>
  </si>
  <si>
    <t>Total</t>
  </si>
  <si>
    <t>N</t>
  </si>
  <si>
    <t>Totals</t>
  </si>
  <si>
    <t>Undergraduate Student Enrollment</t>
  </si>
  <si>
    <t>Graduate Student Enrollment</t>
  </si>
  <si>
    <t>Degree/Certificate Seeking</t>
  </si>
  <si>
    <t xml:space="preserve">     First-time</t>
  </si>
  <si>
    <t xml:space="preserve">     Transfer-In</t>
  </si>
  <si>
    <t xml:space="preserve">     Other Continuing</t>
  </si>
  <si>
    <t>Non-Degree/Certificate Seeking</t>
  </si>
  <si>
    <t>1) IPEDS includes 2nd baccalaureates in undergraduate student enrollment, whereas the campus includes 2nd baccalaureates in post/baccalaureate (graduate) student enrollment.</t>
  </si>
  <si>
    <t>2) IPEDS includes freshmen entering with greater than 29 college units earned in high school as first-time, whereas the campus excludes students entering with greater than 29 units earned in high school from first-time freshmen counts.</t>
  </si>
  <si>
    <t>3)  IPEDS calculates ethnic percentages using all ethnic groups in the base, whereas the campus calculates ethnic percentages using only reported ethnicities, which excludes "race/ethnicity unknown" and "non-resident alien" categories.</t>
  </si>
  <si>
    <t>Fall 2008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</si>
</sst>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##0"/>
    <numFmt numFmtId="166" formatCode="\+#,##0"/>
    <numFmt numFmtId="167" formatCode="#,##0.#####"/>
    <numFmt numFmtId="168" formatCode="mm/dd/yy"/>
    <numFmt numFmtId="169" formatCode="mm/dd/yyyy"/>
    <numFmt numFmtId="170" formatCode="mm/dd/yy\ hh:mm\ AM/PM"/>
    <numFmt numFmtId="171" formatCode="mmm"/>
    <numFmt numFmtId="172" formatCode="mm\-dd\-yy"/>
    <numFmt numFmtId="173" formatCode="mmm\-dd\-yyyy"/>
    <numFmt numFmtId="174" formatCode="dd\ mmmm\,\ yyyy"/>
    <numFmt numFmtId="175" formatCode="mm\.dd\.yy"/>
    <numFmt numFmtId="176" formatCode="mmmm\ dd\,\ yyyy"/>
    <numFmt numFmtId="177" formatCode="mm/dd/yy\ hh:mm:ss"/>
    <numFmt numFmtId="178" formatCode="hh:mm\ AM/PM"/>
    <numFmt numFmtId="179" formatCode="hh:mm:ss"/>
    <numFmt numFmtId="180" formatCode="hh:mm"/>
    <numFmt numFmtId="181" formatCode="0.0%"/>
  </numFmts>
  <fonts count="44">
    <font>
      <sz val="8"/>
      <name val="MS Sans Serif"/>
      <family val="0"/>
    </font>
    <font>
      <sz val="10"/>
      <name val="Arial"/>
      <family val="0"/>
    </font>
    <font>
      <sz val="10"/>
      <name val="System"/>
      <family val="0"/>
    </font>
    <font>
      <sz val="7"/>
      <name val="MS Sans Serif"/>
      <family val="0"/>
    </font>
    <font>
      <u val="single"/>
      <sz val="4"/>
      <color indexed="12"/>
      <name val="MS Sans Serif"/>
      <family val="2"/>
    </font>
    <font>
      <u val="single"/>
      <sz val="4"/>
      <color indexed="36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i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NumberFormat="1" applyFont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3" fontId="1" fillId="0" borderId="0" xfId="0" applyNumberFormat="1" applyFont="1" applyBorder="1" applyAlignment="1" applyProtection="1">
      <alignment horizontal="right"/>
      <protection locked="0"/>
    </xf>
    <xf numFmtId="9" fontId="1" fillId="0" borderId="11" xfId="0" applyNumberFormat="1" applyFont="1" applyBorder="1" applyAlignment="1" applyProtection="1">
      <alignment/>
      <protection locked="0"/>
    </xf>
    <xf numFmtId="9" fontId="1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 locked="0"/>
    </xf>
    <xf numFmtId="9" fontId="1" fillId="0" borderId="0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9" fontId="7" fillId="0" borderId="0" xfId="0" applyNumberFormat="1" applyFont="1" applyBorder="1" applyAlignment="1" applyProtection="1">
      <alignment/>
      <protection locked="0"/>
    </xf>
    <xf numFmtId="9" fontId="1" fillId="0" borderId="0" xfId="0" applyNumberFormat="1" applyFont="1" applyBorder="1" applyAlignment="1" applyProtection="1">
      <alignment horizontal="right"/>
      <protection locked="0"/>
    </xf>
    <xf numFmtId="0" fontId="1" fillId="0" borderId="12" xfId="0" applyNumberFormat="1" applyFont="1" applyBorder="1" applyAlignment="1" applyProtection="1">
      <alignment/>
      <protection locked="0"/>
    </xf>
    <xf numFmtId="9" fontId="1" fillId="0" borderId="13" xfId="0" applyNumberFormat="1" applyFont="1" applyBorder="1" applyAlignment="1" applyProtection="1">
      <alignment/>
      <protection locked="0"/>
    </xf>
    <xf numFmtId="181" fontId="1" fillId="0" borderId="13" xfId="0" applyNumberFormat="1" applyFont="1" applyBorder="1" applyAlignment="1">
      <alignment/>
    </xf>
    <xf numFmtId="0" fontId="7" fillId="0" borderId="14" xfId="0" applyNumberFormat="1" applyFont="1" applyBorder="1" applyAlignment="1" applyProtection="1">
      <alignment/>
      <protection locked="0"/>
    </xf>
    <xf numFmtId="9" fontId="7" fillId="0" borderId="15" xfId="0" applyNumberFormat="1" applyFont="1" applyBorder="1" applyAlignment="1" applyProtection="1">
      <alignment/>
      <protection locked="0"/>
    </xf>
    <xf numFmtId="9" fontId="7" fillId="0" borderId="16" xfId="0" applyNumberFormat="1" applyFont="1" applyBorder="1" applyAlignment="1" applyProtection="1">
      <alignment/>
      <protection locked="0"/>
    </xf>
    <xf numFmtId="181" fontId="7" fillId="0" borderId="15" xfId="0" applyNumberFormat="1" applyFont="1" applyBorder="1" applyAlignment="1">
      <alignment horizontal="center" vertical="center" wrapText="1"/>
    </xf>
    <xf numFmtId="181" fontId="7" fillId="0" borderId="16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 applyProtection="1">
      <alignment horizontal="center" vertical="center"/>
      <protection locked="0"/>
    </xf>
    <xf numFmtId="3" fontId="1" fillId="0" borderId="12" xfId="0" applyNumberFormat="1" applyFont="1" applyBorder="1" applyAlignment="1" applyProtection="1">
      <alignment/>
      <protection locked="0"/>
    </xf>
    <xf numFmtId="3" fontId="7" fillId="0" borderId="14" xfId="0" applyNumberFormat="1" applyFont="1" applyBorder="1" applyAlignment="1" applyProtection="1">
      <alignment/>
      <protection locked="0"/>
    </xf>
    <xf numFmtId="3" fontId="7" fillId="0" borderId="17" xfId="0" applyNumberFormat="1" applyFont="1" applyBorder="1" applyAlignment="1" applyProtection="1">
      <alignment horizontal="center" vertical="center"/>
      <protection locked="0"/>
    </xf>
    <xf numFmtId="3" fontId="7" fillId="0" borderId="17" xfId="0" applyNumberFormat="1" applyFont="1" applyBorder="1" applyAlignment="1" applyProtection="1">
      <alignment/>
      <protection locked="0"/>
    </xf>
    <xf numFmtId="181" fontId="7" fillId="0" borderId="17" xfId="0" applyNumberFormat="1" applyFont="1" applyBorder="1" applyAlignment="1">
      <alignment horizontal="center" vertical="center" wrapText="1"/>
    </xf>
    <xf numFmtId="181" fontId="7" fillId="0" borderId="18" xfId="0" applyNumberFormat="1" applyFont="1" applyBorder="1" applyAlignment="1">
      <alignment horizontal="center" vertical="center" wrapText="1"/>
    </xf>
    <xf numFmtId="9" fontId="7" fillId="0" borderId="18" xfId="0" applyNumberFormat="1" applyFont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3" fontId="7" fillId="0" borderId="19" xfId="0" applyNumberFormat="1" applyFont="1" applyBorder="1" applyAlignment="1" applyProtection="1">
      <alignment horizontal="center" vertical="center"/>
      <protection locked="0"/>
    </xf>
    <xf numFmtId="3" fontId="7" fillId="0" borderId="20" xfId="0" applyNumberFormat="1" applyFont="1" applyBorder="1" applyAlignment="1" applyProtection="1">
      <alignment horizontal="center" vertical="center"/>
      <protection locked="0"/>
    </xf>
    <xf numFmtId="181" fontId="7" fillId="0" borderId="21" xfId="0" applyNumberFormat="1" applyFont="1" applyBorder="1" applyAlignment="1">
      <alignment horizontal="center" vertical="center" wrapText="1"/>
    </xf>
    <xf numFmtId="181" fontId="7" fillId="0" borderId="22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 applyProtection="1">
      <alignment horizontal="center" vertical="center"/>
      <protection locked="0"/>
    </xf>
    <xf numFmtId="3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25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5" xfId="0" applyNumberFormat="1" applyFont="1" applyBorder="1" applyAlignment="1" applyProtection="1">
      <alignment horizontal="center" vertical="center" wrapText="1"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B17" sqref="B17"/>
    </sheetView>
  </sheetViews>
  <sheetFormatPr defaultColWidth="9.33203125" defaultRowHeight="10.5"/>
  <cols>
    <col min="1" max="1" width="34.33203125" style="2" customWidth="1"/>
    <col min="2" max="7" width="8.83203125" style="2" customWidth="1"/>
    <col min="8" max="16384" width="9.33203125" style="2" customWidth="1"/>
  </cols>
  <sheetData>
    <row r="1" spans="1:7" s="1" customFormat="1" ht="15.75">
      <c r="A1" s="34" t="s">
        <v>12</v>
      </c>
      <c r="B1" s="34"/>
      <c r="C1" s="34"/>
      <c r="D1" s="34"/>
      <c r="E1" s="34"/>
      <c r="F1" s="34"/>
      <c r="G1" s="34"/>
    </row>
    <row r="2" spans="1:7" s="1" customFormat="1" ht="15.75">
      <c r="A2" s="35" t="s">
        <v>29</v>
      </c>
      <c r="B2" s="35"/>
      <c r="C2" s="35"/>
      <c r="D2" s="35"/>
      <c r="E2" s="35"/>
      <c r="F2" s="35"/>
      <c r="G2" s="35"/>
    </row>
    <row r="3" spans="1:7" s="1" customFormat="1" ht="15.75">
      <c r="A3" s="11"/>
      <c r="B3" s="11"/>
      <c r="C3" s="11"/>
      <c r="D3" s="11"/>
      <c r="E3" s="11"/>
      <c r="F3" s="11"/>
      <c r="G3" s="11"/>
    </row>
    <row r="5" spans="1:7" s="5" customFormat="1" ht="30" customHeight="1">
      <c r="A5" s="42" t="s">
        <v>13</v>
      </c>
      <c r="B5" s="36" t="s">
        <v>14</v>
      </c>
      <c r="C5" s="37"/>
      <c r="D5" s="38" t="s">
        <v>15</v>
      </c>
      <c r="E5" s="39"/>
      <c r="F5" s="40" t="s">
        <v>16</v>
      </c>
      <c r="G5" s="41"/>
    </row>
    <row r="6" spans="1:7" s="5" customFormat="1" ht="12.75">
      <c r="A6" s="43"/>
      <c r="B6" s="26" t="s">
        <v>17</v>
      </c>
      <c r="C6" s="24" t="s">
        <v>1</v>
      </c>
      <c r="D6" s="31" t="s">
        <v>17</v>
      </c>
      <c r="E6" s="32" t="s">
        <v>1</v>
      </c>
      <c r="F6" s="29" t="s">
        <v>17</v>
      </c>
      <c r="G6" s="25" t="s">
        <v>1</v>
      </c>
    </row>
    <row r="7" spans="1:7" s="5" customFormat="1" ht="13.5" customHeight="1">
      <c r="A7" s="18" t="s">
        <v>2</v>
      </c>
      <c r="B7" s="27">
        <v>1625</v>
      </c>
      <c r="C7" s="14">
        <f>B7/B17</f>
        <v>0.2769728992670871</v>
      </c>
      <c r="D7" s="4">
        <v>2288</v>
      </c>
      <c r="E7" s="8">
        <f>D7/D17</f>
        <v>0.32760595647193586</v>
      </c>
      <c r="F7" s="4">
        <f>B7+D7</f>
        <v>3913</v>
      </c>
      <c r="G7" s="19">
        <f>F7/F17</f>
        <v>0.30448992296319355</v>
      </c>
    </row>
    <row r="8" spans="1:7" s="5" customFormat="1" ht="13.5" customHeight="1">
      <c r="A8" s="18" t="s">
        <v>3</v>
      </c>
      <c r="B8" s="27">
        <v>4242</v>
      </c>
      <c r="C8" s="14">
        <f>B8/B17</f>
        <v>0.7230271007329129</v>
      </c>
      <c r="D8" s="4">
        <v>4696</v>
      </c>
      <c r="E8" s="8">
        <f>D8/D17</f>
        <v>0.6723940435280642</v>
      </c>
      <c r="F8" s="4">
        <f>B8+D8</f>
        <v>8938</v>
      </c>
      <c r="G8" s="19">
        <f>F8/F17</f>
        <v>0.6955100770368065</v>
      </c>
    </row>
    <row r="9" spans="1:7" s="5" customFormat="1" ht="13.5" customHeight="1">
      <c r="A9" s="18"/>
      <c r="B9" s="27"/>
      <c r="C9" s="14"/>
      <c r="D9" s="4"/>
      <c r="E9" s="8"/>
      <c r="F9" s="4"/>
      <c r="G9" s="20"/>
    </row>
    <row r="10" spans="1:7" s="5" customFormat="1" ht="12.75" customHeight="1">
      <c r="A10" s="18" t="s">
        <v>9</v>
      </c>
      <c r="B10" s="27">
        <f>22+29</f>
        <v>51</v>
      </c>
      <c r="C10" s="14">
        <f>B10/B$17</f>
        <v>0.008692687915459348</v>
      </c>
      <c r="D10" s="4">
        <f>46+62</f>
        <v>108</v>
      </c>
      <c r="E10" s="8">
        <f>D10/D$17</f>
        <v>0.015463917525773196</v>
      </c>
      <c r="F10" s="4">
        <f aca="true" t="shared" si="0" ref="F10:F16">B10+D10</f>
        <v>159</v>
      </c>
      <c r="G10" s="19">
        <f aca="true" t="shared" si="1" ref="G10:G16">F10/F$17</f>
        <v>0.012372578009493424</v>
      </c>
    </row>
    <row r="11" spans="1:7" s="5" customFormat="1" ht="12.75" customHeight="1">
      <c r="A11" s="18" t="s">
        <v>4</v>
      </c>
      <c r="B11" s="27">
        <f>322+1123</f>
        <v>1445</v>
      </c>
      <c r="C11" s="14">
        <f aca="true" t="shared" si="2" ref="C11:E16">B11/B$17</f>
        <v>0.24629282427134822</v>
      </c>
      <c r="D11" s="4">
        <f>546+1387</f>
        <v>1933</v>
      </c>
      <c r="E11" s="8">
        <f t="shared" si="2"/>
        <v>0.27677548682703323</v>
      </c>
      <c r="F11" s="4">
        <f t="shared" si="0"/>
        <v>3378</v>
      </c>
      <c r="G11" s="19">
        <f t="shared" si="1"/>
        <v>0.26285892148470935</v>
      </c>
    </row>
    <row r="12" spans="1:7" s="5" customFormat="1" ht="12.75" customHeight="1">
      <c r="A12" s="18" t="s">
        <v>5</v>
      </c>
      <c r="B12" s="27">
        <f>7+12</f>
        <v>19</v>
      </c>
      <c r="C12" s="14">
        <f t="shared" si="2"/>
        <v>0.003238452360661326</v>
      </c>
      <c r="D12" s="4">
        <f>3+16</f>
        <v>19</v>
      </c>
      <c r="E12" s="8">
        <f t="shared" si="2"/>
        <v>0.002720504009163803</v>
      </c>
      <c r="F12" s="4">
        <f t="shared" si="0"/>
        <v>38</v>
      </c>
      <c r="G12" s="19">
        <f t="shared" si="1"/>
        <v>0.002956968329312894</v>
      </c>
    </row>
    <row r="13" spans="1:7" s="6" customFormat="1" ht="12.75" customHeight="1">
      <c r="A13" s="18" t="s">
        <v>6</v>
      </c>
      <c r="B13" s="27">
        <f>177+453</f>
        <v>630</v>
      </c>
      <c r="C13" s="14">
        <f t="shared" si="2"/>
        <v>0.10738026248508607</v>
      </c>
      <c r="D13" s="4">
        <f>244+403</f>
        <v>647</v>
      </c>
      <c r="E13" s="8">
        <f t="shared" si="2"/>
        <v>0.09264032073310424</v>
      </c>
      <c r="F13" s="4">
        <f t="shared" si="0"/>
        <v>1277</v>
      </c>
      <c r="G13" s="19">
        <f t="shared" si="1"/>
        <v>0.09936969885612014</v>
      </c>
    </row>
    <row r="14" spans="1:7" s="5" customFormat="1" ht="12.75" customHeight="1">
      <c r="A14" s="18" t="s">
        <v>0</v>
      </c>
      <c r="B14" s="27">
        <f>479+1156</f>
        <v>1635</v>
      </c>
      <c r="C14" s="14">
        <f t="shared" si="2"/>
        <v>0.2786773478779615</v>
      </c>
      <c r="D14" s="4">
        <f>900+1870</f>
        <v>2770</v>
      </c>
      <c r="E14" s="8">
        <f t="shared" si="2"/>
        <v>0.39662084765177547</v>
      </c>
      <c r="F14" s="4">
        <f t="shared" si="0"/>
        <v>4405</v>
      </c>
      <c r="G14" s="19">
        <f t="shared" si="1"/>
        <v>0.342774881332192</v>
      </c>
    </row>
    <row r="15" spans="1:7" s="5" customFormat="1" ht="12.75" customHeight="1">
      <c r="A15" s="18" t="s">
        <v>7</v>
      </c>
      <c r="B15" s="27">
        <f>315+825</f>
        <v>1140</v>
      </c>
      <c r="C15" s="14">
        <f t="shared" si="2"/>
        <v>0.19430714163967958</v>
      </c>
      <c r="D15" s="4">
        <f>357+568</f>
        <v>925</v>
      </c>
      <c r="E15" s="8">
        <f t="shared" si="2"/>
        <v>0.13244558991981673</v>
      </c>
      <c r="F15" s="4">
        <f t="shared" si="0"/>
        <v>2065</v>
      </c>
      <c r="G15" s="19">
        <f t="shared" si="1"/>
        <v>0.16068788421134542</v>
      </c>
    </row>
    <row r="16" spans="1:7" s="5" customFormat="1" ht="12.75" customHeight="1">
      <c r="A16" s="18" t="s">
        <v>8</v>
      </c>
      <c r="B16" s="27">
        <f>303+644</f>
        <v>947</v>
      </c>
      <c r="C16" s="14">
        <f t="shared" si="2"/>
        <v>0.161411283449804</v>
      </c>
      <c r="D16" s="4">
        <f>192+390</f>
        <v>582</v>
      </c>
      <c r="E16" s="8">
        <f t="shared" si="2"/>
        <v>0.08333333333333333</v>
      </c>
      <c r="F16" s="4">
        <f t="shared" si="0"/>
        <v>1529</v>
      </c>
      <c r="G16" s="19">
        <f t="shared" si="1"/>
        <v>0.11897906777682671</v>
      </c>
    </row>
    <row r="17" spans="1:7" s="5" customFormat="1" ht="13.5" customHeight="1">
      <c r="A17" s="21" t="s">
        <v>18</v>
      </c>
      <c r="B17" s="28">
        <f aca="true" t="shared" si="3" ref="B17:G17">SUM(B10:B16)</f>
        <v>5867</v>
      </c>
      <c r="C17" s="22">
        <f t="shared" si="3"/>
        <v>1</v>
      </c>
      <c r="D17" s="30">
        <f t="shared" si="3"/>
        <v>6984</v>
      </c>
      <c r="E17" s="33">
        <f t="shared" si="3"/>
        <v>1</v>
      </c>
      <c r="F17" s="30">
        <f t="shared" si="3"/>
        <v>12851</v>
      </c>
      <c r="G17" s="23">
        <f t="shared" si="3"/>
        <v>1</v>
      </c>
    </row>
    <row r="18" spans="1:7" s="5" customFormat="1" ht="13.5" customHeight="1">
      <c r="A18" s="13"/>
      <c r="B18" s="15"/>
      <c r="C18" s="16"/>
      <c r="D18" s="15"/>
      <c r="E18" s="16"/>
      <c r="F18" s="15"/>
      <c r="G18" s="16"/>
    </row>
    <row r="19" spans="1:7" s="5" customFormat="1" ht="12.75" customHeight="1">
      <c r="A19" s="3"/>
      <c r="B19" s="7"/>
      <c r="C19" s="17"/>
      <c r="D19" s="7"/>
      <c r="E19" s="17"/>
      <c r="F19" s="7"/>
      <c r="G19" s="9"/>
    </row>
    <row r="20" spans="1:7" s="5" customFormat="1" ht="30" customHeight="1">
      <c r="A20" s="46" t="s">
        <v>19</v>
      </c>
      <c r="B20" s="36" t="s">
        <v>14</v>
      </c>
      <c r="C20" s="37"/>
      <c r="D20" s="38" t="s">
        <v>15</v>
      </c>
      <c r="E20" s="39"/>
      <c r="F20" s="40" t="s">
        <v>16</v>
      </c>
      <c r="G20" s="41"/>
    </row>
    <row r="21" spans="1:7" s="5" customFormat="1" ht="12.75">
      <c r="A21" s="47"/>
      <c r="B21" s="26" t="s">
        <v>17</v>
      </c>
      <c r="C21" s="24" t="s">
        <v>1</v>
      </c>
      <c r="D21" s="31" t="s">
        <v>17</v>
      </c>
      <c r="E21" s="32" t="s">
        <v>1</v>
      </c>
      <c r="F21" s="29" t="s">
        <v>17</v>
      </c>
      <c r="G21" s="25" t="s">
        <v>1</v>
      </c>
    </row>
    <row r="22" spans="1:7" s="5" customFormat="1" ht="13.5" customHeight="1">
      <c r="A22" s="18" t="s">
        <v>2</v>
      </c>
      <c r="B22" s="27">
        <v>1181</v>
      </c>
      <c r="C22" s="14">
        <f>B22/B38</f>
        <v>0.2951024487756122</v>
      </c>
      <c r="D22" s="4">
        <v>1926</v>
      </c>
      <c r="E22" s="8">
        <f>D22/D38</f>
        <v>0.35094752186588923</v>
      </c>
      <c r="F22" s="4">
        <f>B22+D22</f>
        <v>3107</v>
      </c>
      <c r="G22" s="19">
        <f>F22/F38</f>
        <v>0.3273972602739726</v>
      </c>
    </row>
    <row r="23" spans="1:7" s="5" customFormat="1" ht="13.5" customHeight="1">
      <c r="A23" s="18" t="s">
        <v>3</v>
      </c>
      <c r="B23" s="27">
        <v>2821</v>
      </c>
      <c r="C23" s="14">
        <f>B23/B38</f>
        <v>0.7048975512243878</v>
      </c>
      <c r="D23" s="4">
        <v>3562</v>
      </c>
      <c r="E23" s="8">
        <f>D23/D38</f>
        <v>0.6490524781341108</v>
      </c>
      <c r="F23" s="4">
        <f>B23+D23</f>
        <v>6383</v>
      </c>
      <c r="G23" s="19">
        <f>F23/F38</f>
        <v>0.6726027397260274</v>
      </c>
    </row>
    <row r="24" spans="1:7" s="5" customFormat="1" ht="13.5" customHeight="1">
      <c r="A24" s="18"/>
      <c r="B24" s="27"/>
      <c r="C24" s="14"/>
      <c r="D24" s="4"/>
      <c r="E24" s="8"/>
      <c r="F24" s="4"/>
      <c r="G24" s="20"/>
    </row>
    <row r="25" spans="1:7" s="5" customFormat="1" ht="13.5" customHeight="1">
      <c r="A25" s="18" t="s">
        <v>25</v>
      </c>
      <c r="B25" s="27">
        <f>263+414</f>
        <v>677</v>
      </c>
      <c r="C25" s="14">
        <f>B25/B38</f>
        <v>0.16916541729135431</v>
      </c>
      <c r="D25" s="4">
        <v>3</v>
      </c>
      <c r="E25" s="14">
        <f>D25/D38</f>
        <v>0.0005466472303206997</v>
      </c>
      <c r="F25" s="4">
        <f>B25+D25</f>
        <v>680</v>
      </c>
      <c r="G25" s="19">
        <f>F25/F38</f>
        <v>0.07165437302423604</v>
      </c>
    </row>
    <row r="26" spans="1:7" s="5" customFormat="1" ht="13.5" customHeight="1">
      <c r="A26" s="18" t="s">
        <v>21</v>
      </c>
      <c r="B26" s="27">
        <f>SUM(B27:B29)</f>
        <v>3325</v>
      </c>
      <c r="C26" s="14">
        <f>B26/B38</f>
        <v>0.8308345827086456</v>
      </c>
      <c r="D26" s="4">
        <f>SUM(D27:D29)</f>
        <v>5485</v>
      </c>
      <c r="E26" s="14">
        <f>D26/D38</f>
        <v>0.9994533527696793</v>
      </c>
      <c r="F26" s="4">
        <f>B26+D26</f>
        <v>8810</v>
      </c>
      <c r="G26" s="19">
        <f>F26/F38</f>
        <v>0.928345626975764</v>
      </c>
    </row>
    <row r="27" spans="1:7" s="5" customFormat="1" ht="13.5" customHeight="1">
      <c r="A27" s="18" t="s">
        <v>22</v>
      </c>
      <c r="B27" s="27">
        <f>22+39</f>
        <v>61</v>
      </c>
      <c r="C27" s="14"/>
      <c r="D27" s="4">
        <f>291+598</f>
        <v>889</v>
      </c>
      <c r="E27" s="14"/>
      <c r="F27" s="4">
        <f>B27+D27</f>
        <v>950</v>
      </c>
      <c r="G27" s="19"/>
    </row>
    <row r="28" spans="1:7" s="5" customFormat="1" ht="13.5" customHeight="1">
      <c r="A28" s="18" t="s">
        <v>23</v>
      </c>
      <c r="B28" s="27">
        <f>181+494</f>
        <v>675</v>
      </c>
      <c r="C28" s="14"/>
      <c r="D28" s="4">
        <f>309+398</f>
        <v>707</v>
      </c>
      <c r="E28" s="14"/>
      <c r="F28" s="4">
        <f>B28+D28</f>
        <v>1382</v>
      </c>
      <c r="G28" s="19"/>
    </row>
    <row r="29" spans="1:7" s="5" customFormat="1" ht="13.5" customHeight="1">
      <c r="A29" s="18" t="s">
        <v>24</v>
      </c>
      <c r="B29" s="27">
        <f>715+1874</f>
        <v>2589</v>
      </c>
      <c r="C29" s="14"/>
      <c r="D29" s="4">
        <f>1325+2564</f>
        <v>3889</v>
      </c>
      <c r="E29" s="14"/>
      <c r="F29" s="4">
        <f>B29+D29</f>
        <v>6478</v>
      </c>
      <c r="G29" s="19"/>
    </row>
    <row r="30" spans="1:7" s="5" customFormat="1" ht="13.5" customHeight="1">
      <c r="A30" s="18"/>
      <c r="B30" s="27"/>
      <c r="C30" s="14"/>
      <c r="D30" s="4"/>
      <c r="E30" s="14"/>
      <c r="F30" s="4"/>
      <c r="G30" s="19"/>
    </row>
    <row r="31" spans="1:7" s="5" customFormat="1" ht="12.75" customHeight="1">
      <c r="A31" s="18" t="s">
        <v>9</v>
      </c>
      <c r="B31" s="27">
        <f>19+18</f>
        <v>37</v>
      </c>
      <c r="C31" s="14">
        <f>B31/B$38</f>
        <v>0.009245377311344328</v>
      </c>
      <c r="D31" s="4">
        <f>42+55</f>
        <v>97</v>
      </c>
      <c r="E31" s="14">
        <f>D31/D$38</f>
        <v>0.017674927113702624</v>
      </c>
      <c r="F31" s="4">
        <f aca="true" t="shared" si="4" ref="F31:F37">B31+D31</f>
        <v>134</v>
      </c>
      <c r="G31" s="19">
        <f aca="true" t="shared" si="5" ref="G31:G37">F31/F$38</f>
        <v>0.014120126448893572</v>
      </c>
    </row>
    <row r="32" spans="1:7" s="5" customFormat="1" ht="12.75" customHeight="1">
      <c r="A32" s="18" t="s">
        <v>4</v>
      </c>
      <c r="B32" s="27">
        <f>224+746</f>
        <v>970</v>
      </c>
      <c r="C32" s="14">
        <f aca="true" t="shared" si="6" ref="C32:E37">B32/B$38</f>
        <v>0.24237881059470265</v>
      </c>
      <c r="D32" s="4">
        <f>484+1150</f>
        <v>1634</v>
      </c>
      <c r="E32" s="14">
        <f t="shared" si="6"/>
        <v>0.2977405247813411</v>
      </c>
      <c r="F32" s="4">
        <f t="shared" si="4"/>
        <v>2604</v>
      </c>
      <c r="G32" s="19">
        <f t="shared" si="5"/>
        <v>0.2743940990516333</v>
      </c>
    </row>
    <row r="33" spans="1:7" s="5" customFormat="1" ht="12.75" customHeight="1">
      <c r="A33" s="18" t="s">
        <v>5</v>
      </c>
      <c r="B33" s="27">
        <f>6+6</f>
        <v>12</v>
      </c>
      <c r="C33" s="14">
        <f t="shared" si="6"/>
        <v>0.0029985007496251873</v>
      </c>
      <c r="D33" s="4">
        <f>3+12</f>
        <v>15</v>
      </c>
      <c r="E33" s="14">
        <f t="shared" si="6"/>
        <v>0.0027332361516034984</v>
      </c>
      <c r="F33" s="4">
        <f t="shared" si="4"/>
        <v>27</v>
      </c>
      <c r="G33" s="19">
        <f t="shared" si="5"/>
        <v>0.002845100105374078</v>
      </c>
    </row>
    <row r="34" spans="1:7" s="6" customFormat="1" ht="12.75" customHeight="1">
      <c r="A34" s="18" t="s">
        <v>6</v>
      </c>
      <c r="B34" s="27">
        <f>132+280</f>
        <v>412</v>
      </c>
      <c r="C34" s="14">
        <f t="shared" si="6"/>
        <v>0.10294852573713144</v>
      </c>
      <c r="D34" s="4">
        <f>194+262</f>
        <v>456</v>
      </c>
      <c r="E34" s="14">
        <f t="shared" si="6"/>
        <v>0.08309037900874636</v>
      </c>
      <c r="F34" s="4">
        <f t="shared" si="4"/>
        <v>868</v>
      </c>
      <c r="G34" s="19">
        <f t="shared" si="5"/>
        <v>0.09146469968387777</v>
      </c>
    </row>
    <row r="35" spans="1:7" s="5" customFormat="1" ht="12.75" customHeight="1">
      <c r="A35" s="18" t="s">
        <v>0</v>
      </c>
      <c r="B35" s="27">
        <f>374+841</f>
        <v>1215</v>
      </c>
      <c r="C35" s="14">
        <f t="shared" si="6"/>
        <v>0.30359820089955025</v>
      </c>
      <c r="D35" s="4">
        <f>797+1519</f>
        <v>2316</v>
      </c>
      <c r="E35" s="14">
        <f t="shared" si="6"/>
        <v>0.42201166180758015</v>
      </c>
      <c r="F35" s="4">
        <f t="shared" si="4"/>
        <v>3531</v>
      </c>
      <c r="G35" s="19">
        <f t="shared" si="5"/>
        <v>0.3720758693361433</v>
      </c>
    </row>
    <row r="36" spans="1:7" s="5" customFormat="1" ht="12.75" customHeight="1">
      <c r="A36" s="18" t="s">
        <v>7</v>
      </c>
      <c r="B36" s="27">
        <f>187+467</f>
        <v>654</v>
      </c>
      <c r="C36" s="14">
        <f t="shared" si="6"/>
        <v>0.1634182908545727</v>
      </c>
      <c r="D36" s="4">
        <f>253+319</f>
        <v>572</v>
      </c>
      <c r="E36" s="14">
        <f t="shared" si="6"/>
        <v>0.10422740524781342</v>
      </c>
      <c r="F36" s="4">
        <f t="shared" si="4"/>
        <v>1226</v>
      </c>
      <c r="G36" s="19">
        <f t="shared" si="5"/>
        <v>0.1291886195995785</v>
      </c>
    </row>
    <row r="37" spans="1:7" s="5" customFormat="1" ht="12.75" customHeight="1">
      <c r="A37" s="18" t="s">
        <v>8</v>
      </c>
      <c r="B37" s="27">
        <f>239+463</f>
        <v>702</v>
      </c>
      <c r="C37" s="14">
        <f t="shared" si="6"/>
        <v>0.17541229385307347</v>
      </c>
      <c r="D37" s="4">
        <f>153+245</f>
        <v>398</v>
      </c>
      <c r="E37" s="14">
        <f t="shared" si="6"/>
        <v>0.07252186588921283</v>
      </c>
      <c r="F37" s="4">
        <f t="shared" si="4"/>
        <v>1100</v>
      </c>
      <c r="G37" s="19">
        <f t="shared" si="5"/>
        <v>0.11591148577449947</v>
      </c>
    </row>
    <row r="38" spans="1:7" s="5" customFormat="1" ht="13.5" customHeight="1">
      <c r="A38" s="21" t="s">
        <v>18</v>
      </c>
      <c r="B38" s="28">
        <f aca="true" t="shared" si="7" ref="B38:G38">SUM(B31:B37)</f>
        <v>4002</v>
      </c>
      <c r="C38" s="22">
        <f t="shared" si="7"/>
        <v>1</v>
      </c>
      <c r="D38" s="30">
        <f t="shared" si="7"/>
        <v>5488</v>
      </c>
      <c r="E38" s="22">
        <f t="shared" si="7"/>
        <v>1</v>
      </c>
      <c r="F38" s="30">
        <f t="shared" si="7"/>
        <v>9490</v>
      </c>
      <c r="G38" s="23">
        <f t="shared" si="7"/>
        <v>1</v>
      </c>
    </row>
    <row r="39" spans="1:7" s="5" customFormat="1" ht="13.5" customHeight="1">
      <c r="A39" s="13"/>
      <c r="B39" s="15"/>
      <c r="C39" s="16"/>
      <c r="D39" s="15"/>
      <c r="E39" s="16"/>
      <c r="F39" s="15"/>
      <c r="G39" s="16"/>
    </row>
    <row r="40" spans="1:7" s="1" customFormat="1" ht="15.75">
      <c r="A40" s="34" t="s">
        <v>12</v>
      </c>
      <c r="B40" s="34"/>
      <c r="C40" s="34"/>
      <c r="D40" s="34"/>
      <c r="E40" s="34"/>
      <c r="F40" s="34"/>
      <c r="G40" s="34"/>
    </row>
    <row r="41" spans="1:7" s="1" customFormat="1" ht="15.75">
      <c r="A41" s="35" t="str">
        <f>A2</f>
        <v>Fall 2008</v>
      </c>
      <c r="B41" s="35"/>
      <c r="C41" s="35"/>
      <c r="D41" s="35"/>
      <c r="E41" s="35"/>
      <c r="F41" s="35"/>
      <c r="G41" s="35"/>
    </row>
    <row r="44" spans="1:7" s="5" customFormat="1" ht="30" customHeight="1">
      <c r="A44" s="42" t="s">
        <v>20</v>
      </c>
      <c r="B44" s="36" t="s">
        <v>14</v>
      </c>
      <c r="C44" s="37"/>
      <c r="D44" s="38" t="s">
        <v>15</v>
      </c>
      <c r="E44" s="39"/>
      <c r="F44" s="40" t="s">
        <v>16</v>
      </c>
      <c r="G44" s="41"/>
    </row>
    <row r="45" spans="1:7" s="5" customFormat="1" ht="12.75">
      <c r="A45" s="43"/>
      <c r="B45" s="26" t="s">
        <v>17</v>
      </c>
      <c r="C45" s="24" t="s">
        <v>1</v>
      </c>
      <c r="D45" s="31" t="s">
        <v>17</v>
      </c>
      <c r="E45" s="32" t="s">
        <v>1</v>
      </c>
      <c r="F45" s="29" t="s">
        <v>17</v>
      </c>
      <c r="G45" s="25" t="s">
        <v>1</v>
      </c>
    </row>
    <row r="46" spans="1:7" s="5" customFormat="1" ht="13.5" customHeight="1">
      <c r="A46" s="18" t="s">
        <v>2</v>
      </c>
      <c r="B46" s="27">
        <v>444</v>
      </c>
      <c r="C46" s="14">
        <f>B46/B56</f>
        <v>0.23845327604726102</v>
      </c>
      <c r="D46" s="4">
        <v>362</v>
      </c>
      <c r="E46" s="8">
        <f>D46/D56</f>
        <v>0.24197860962566844</v>
      </c>
      <c r="F46" s="4">
        <f>B46+D46</f>
        <v>806</v>
      </c>
      <c r="G46" s="19">
        <f>F46/F56</f>
        <v>0.24002382370458605</v>
      </c>
    </row>
    <row r="47" spans="1:7" s="5" customFormat="1" ht="13.5" customHeight="1">
      <c r="A47" s="18" t="s">
        <v>3</v>
      </c>
      <c r="B47" s="27">
        <v>1421</v>
      </c>
      <c r="C47" s="14">
        <f>B47/B56</f>
        <v>0.7631578947368421</v>
      </c>
      <c r="D47" s="4">
        <v>1134</v>
      </c>
      <c r="E47" s="8">
        <f>D47/D56</f>
        <v>0.7580213903743316</v>
      </c>
      <c r="F47" s="4">
        <f>B47+D47</f>
        <v>2555</v>
      </c>
      <c r="G47" s="19">
        <f>F47/F56</f>
        <v>0.7608695652173914</v>
      </c>
    </row>
    <row r="48" spans="1:7" s="5" customFormat="1" ht="13.5" customHeight="1">
      <c r="A48" s="18"/>
      <c r="B48" s="27"/>
      <c r="C48" s="14"/>
      <c r="D48" s="4"/>
      <c r="E48" s="8"/>
      <c r="F48" s="4"/>
      <c r="G48" s="20"/>
    </row>
    <row r="49" spans="1:7" s="5" customFormat="1" ht="12.75" customHeight="1">
      <c r="A49" s="18" t="s">
        <v>9</v>
      </c>
      <c r="B49" s="27">
        <v>14</v>
      </c>
      <c r="C49" s="14">
        <f>B49/B$56</f>
        <v>0.007518796992481203</v>
      </c>
      <c r="D49" s="4">
        <v>11</v>
      </c>
      <c r="E49" s="14">
        <f>D49/D$56</f>
        <v>0.007352941176470588</v>
      </c>
      <c r="F49" s="4">
        <f aca="true" t="shared" si="8" ref="F49:F55">B49+D49</f>
        <v>25</v>
      </c>
      <c r="G49" s="19">
        <f aca="true" t="shared" si="9" ref="G49:G55">F49/F$56</f>
        <v>0.007444907683144729</v>
      </c>
    </row>
    <row r="50" spans="1:7" s="5" customFormat="1" ht="12.75" customHeight="1">
      <c r="A50" s="18" t="s">
        <v>4</v>
      </c>
      <c r="B50" s="27">
        <f>95+377</f>
        <v>472</v>
      </c>
      <c r="C50" s="14">
        <f aca="true" t="shared" si="10" ref="C50:E55">B50/B$56</f>
        <v>0.2534908700322234</v>
      </c>
      <c r="D50" s="4">
        <f>62+237</f>
        <v>299</v>
      </c>
      <c r="E50" s="14">
        <f t="shared" si="10"/>
        <v>0.1998663101604278</v>
      </c>
      <c r="F50" s="4">
        <f t="shared" si="8"/>
        <v>771</v>
      </c>
      <c r="G50" s="19">
        <f t="shared" si="9"/>
        <v>0.22960095294818345</v>
      </c>
    </row>
    <row r="51" spans="1:7" s="5" customFormat="1" ht="12.75" customHeight="1">
      <c r="A51" s="18" t="s">
        <v>5</v>
      </c>
      <c r="B51" s="27">
        <f>1+6</f>
        <v>7</v>
      </c>
      <c r="C51" s="14">
        <f t="shared" si="10"/>
        <v>0.0037593984962406013</v>
      </c>
      <c r="D51" s="4">
        <v>4</v>
      </c>
      <c r="E51" s="14">
        <f t="shared" si="10"/>
        <v>0.00267379679144385</v>
      </c>
      <c r="F51" s="4">
        <f t="shared" si="8"/>
        <v>11</v>
      </c>
      <c r="G51" s="19">
        <f t="shared" si="9"/>
        <v>0.003275759380583681</v>
      </c>
    </row>
    <row r="52" spans="1:7" s="6" customFormat="1" ht="12.75" customHeight="1">
      <c r="A52" s="18" t="s">
        <v>6</v>
      </c>
      <c r="B52" s="27">
        <f>45+173</f>
        <v>218</v>
      </c>
      <c r="C52" s="14">
        <f t="shared" si="10"/>
        <v>0.11707841031149302</v>
      </c>
      <c r="D52" s="4">
        <f>50+141</f>
        <v>191</v>
      </c>
      <c r="E52" s="14">
        <f t="shared" si="10"/>
        <v>0.12767379679144386</v>
      </c>
      <c r="F52" s="4">
        <f t="shared" si="8"/>
        <v>409</v>
      </c>
      <c r="G52" s="19">
        <f t="shared" si="9"/>
        <v>0.12179868969624777</v>
      </c>
    </row>
    <row r="53" spans="1:7" s="5" customFormat="1" ht="12.75" customHeight="1">
      <c r="A53" s="18" t="s">
        <v>0</v>
      </c>
      <c r="B53" s="27">
        <f>105+315</f>
        <v>420</v>
      </c>
      <c r="C53" s="14">
        <f t="shared" si="10"/>
        <v>0.22556390977443608</v>
      </c>
      <c r="D53" s="4">
        <f>103+351</f>
        <v>454</v>
      </c>
      <c r="E53" s="14">
        <f t="shared" si="10"/>
        <v>0.303475935828877</v>
      </c>
      <c r="F53" s="4">
        <f t="shared" si="8"/>
        <v>874</v>
      </c>
      <c r="G53" s="19">
        <f t="shared" si="9"/>
        <v>0.2602739726027397</v>
      </c>
    </row>
    <row r="54" spans="1:7" s="5" customFormat="1" ht="12.75" customHeight="1">
      <c r="A54" s="18" t="s">
        <v>7</v>
      </c>
      <c r="B54" s="27">
        <f>128+358</f>
        <v>486</v>
      </c>
      <c r="C54" s="14">
        <f t="shared" si="10"/>
        <v>0.26100966702470463</v>
      </c>
      <c r="D54" s="4">
        <f>104+249</f>
        <v>353</v>
      </c>
      <c r="E54" s="14">
        <f t="shared" si="10"/>
        <v>0.23596256684491979</v>
      </c>
      <c r="F54" s="4">
        <f t="shared" si="8"/>
        <v>839</v>
      </c>
      <c r="G54" s="19">
        <f t="shared" si="9"/>
        <v>0.2498511018463371</v>
      </c>
    </row>
    <row r="55" spans="1:7" s="5" customFormat="1" ht="12.75" customHeight="1">
      <c r="A55" s="18" t="s">
        <v>8</v>
      </c>
      <c r="B55" s="27">
        <f>64+181</f>
        <v>245</v>
      </c>
      <c r="C55" s="14">
        <f t="shared" si="10"/>
        <v>0.13157894736842105</v>
      </c>
      <c r="D55" s="4">
        <f>39+145</f>
        <v>184</v>
      </c>
      <c r="E55" s="14">
        <f t="shared" si="10"/>
        <v>0.12299465240641712</v>
      </c>
      <c r="F55" s="4">
        <f t="shared" si="8"/>
        <v>429</v>
      </c>
      <c r="G55" s="19">
        <f t="shared" si="9"/>
        <v>0.12775461584276354</v>
      </c>
    </row>
    <row r="56" spans="1:7" s="5" customFormat="1" ht="13.5" customHeight="1">
      <c r="A56" s="21" t="s">
        <v>18</v>
      </c>
      <c r="B56" s="28">
        <f aca="true" t="shared" si="11" ref="B56:G56">SUM(B49:B55)</f>
        <v>1862</v>
      </c>
      <c r="C56" s="22">
        <f t="shared" si="11"/>
        <v>1</v>
      </c>
      <c r="D56" s="30">
        <f t="shared" si="11"/>
        <v>1496</v>
      </c>
      <c r="E56" s="33">
        <f t="shared" si="11"/>
        <v>1</v>
      </c>
      <c r="F56" s="30">
        <f t="shared" si="11"/>
        <v>3358</v>
      </c>
      <c r="G56" s="23">
        <f t="shared" si="11"/>
        <v>1</v>
      </c>
    </row>
    <row r="57" spans="1:7" s="5" customFormat="1" ht="13.5" customHeight="1">
      <c r="A57" s="13"/>
      <c r="B57" s="15"/>
      <c r="C57" s="16"/>
      <c r="D57" s="15"/>
      <c r="E57" s="16"/>
      <c r="F57" s="15"/>
      <c r="G57" s="16"/>
    </row>
    <row r="58" ht="12.75">
      <c r="A58" s="12" t="s">
        <v>11</v>
      </c>
    </row>
    <row r="59" ht="20.25" customHeight="1">
      <c r="A59" s="2" t="s">
        <v>10</v>
      </c>
    </row>
    <row r="60" spans="1:7" ht="45" customHeight="1">
      <c r="A60" s="44" t="s">
        <v>26</v>
      </c>
      <c r="B60" s="45"/>
      <c r="C60" s="45"/>
      <c r="D60" s="45"/>
      <c r="E60" s="45"/>
      <c r="F60" s="45"/>
      <c r="G60" s="45"/>
    </row>
    <row r="61" spans="1:7" ht="46.5" customHeight="1">
      <c r="A61" s="44" t="s">
        <v>27</v>
      </c>
      <c r="B61" s="44"/>
      <c r="C61" s="44"/>
      <c r="D61" s="44"/>
      <c r="E61" s="44"/>
      <c r="F61" s="44"/>
      <c r="G61" s="44"/>
    </row>
    <row r="62" spans="1:7" ht="43.5" customHeight="1">
      <c r="A62" s="45" t="s">
        <v>28</v>
      </c>
      <c r="B62" s="44"/>
      <c r="C62" s="44"/>
      <c r="D62" s="44"/>
      <c r="E62" s="44"/>
      <c r="F62" s="44"/>
      <c r="G62" s="44"/>
    </row>
    <row r="63" ht="12.75">
      <c r="G63" s="10"/>
    </row>
    <row r="64" ht="12.75">
      <c r="G64" s="10"/>
    </row>
    <row r="65" ht="12.75">
      <c r="G65" s="10"/>
    </row>
    <row r="66" ht="12.75">
      <c r="G66" s="10"/>
    </row>
    <row r="67" ht="12.75">
      <c r="G67" s="10"/>
    </row>
  </sheetData>
  <sheetProtection/>
  <mergeCells count="19">
    <mergeCell ref="B5:C5"/>
    <mergeCell ref="D5:E5"/>
    <mergeCell ref="F5:G5"/>
    <mergeCell ref="A61:G61"/>
    <mergeCell ref="A62:G62"/>
    <mergeCell ref="A41:G41"/>
    <mergeCell ref="A60:G60"/>
    <mergeCell ref="A20:A21"/>
    <mergeCell ref="A44:A45"/>
    <mergeCell ref="A1:G1"/>
    <mergeCell ref="A2:G2"/>
    <mergeCell ref="B20:C20"/>
    <mergeCell ref="D20:E20"/>
    <mergeCell ref="F20:G20"/>
    <mergeCell ref="B44:C44"/>
    <mergeCell ref="D44:E44"/>
    <mergeCell ref="F44:G44"/>
    <mergeCell ref="A40:G40"/>
    <mergeCell ref="A5:A6"/>
  </mergeCells>
  <printOptions horizontalCentered="1"/>
  <pageMargins left="0.5" right="0.5" top="0.5" bottom="0.5" header="0.3" footer="0.3"/>
  <pageSetup horizontalDpi="600" verticalDpi="600" orientation="portrait" r:id="rId1"/>
  <headerFooter alignWithMargins="0">
    <oddFooter>&amp;L&amp;"Arial,Regular"CSUDH Institutional Research, Assessment and Planning
June 10, 2011&amp;R&amp;"Arial,Regular"Page &amp;P of &amp;N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Jyenny Babcock</dc:creator>
  <cp:keywords/>
  <dc:description/>
  <cp:lastModifiedBy>Jyenny Babcock</cp:lastModifiedBy>
  <cp:lastPrinted>2011-06-10T15:32:06Z</cp:lastPrinted>
  <dcterms:created xsi:type="dcterms:W3CDTF">2006-07-12T19:29:43Z</dcterms:created>
  <dcterms:modified xsi:type="dcterms:W3CDTF">2011-06-10T15:58:59Z</dcterms:modified>
  <cp:category/>
  <cp:version/>
  <cp:contentType/>
  <cp:contentStatus/>
</cp:coreProperties>
</file>